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Staiceles_skola_labota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<sst xmlns="http://schemas.openxmlformats.org/spreadsheetml/2006/main" count="325" uniqueCount="189">
  <si>
    <t>Nr.p.k.</t>
  </si>
  <si>
    <t>Mēr-</t>
  </si>
  <si>
    <t>Dau-</t>
  </si>
  <si>
    <t>vienība</t>
  </si>
  <si>
    <t>dzums</t>
  </si>
  <si>
    <t>Darba   nosaukums</t>
  </si>
  <si>
    <t>m2</t>
  </si>
  <si>
    <t>1.1.</t>
  </si>
  <si>
    <t>m</t>
  </si>
  <si>
    <t>1.2.</t>
  </si>
  <si>
    <t>m3</t>
  </si>
  <si>
    <t>1.3.</t>
  </si>
  <si>
    <t>kg</t>
  </si>
  <si>
    <t>gab</t>
  </si>
  <si>
    <r>
      <t>m</t>
    </r>
    <r>
      <rPr>
        <vertAlign val="superscript"/>
        <sz val="10"/>
        <rFont val="Times New Roman"/>
        <family val="1"/>
      </rPr>
      <t>2</t>
    </r>
  </si>
  <si>
    <t>m²</t>
  </si>
  <si>
    <t>gab.</t>
  </si>
  <si>
    <t>Notekcauruļu  un tekņu nojaukšana</t>
  </si>
  <si>
    <t>Kopā :</t>
  </si>
  <si>
    <t>2.1.</t>
  </si>
  <si>
    <t>Jumta virsmas attīrīšana no netīrumiem un gružiem</t>
  </si>
  <si>
    <t>2.2.</t>
  </si>
  <si>
    <t>Tvaika izolācijas plēves ieklāšana</t>
  </si>
  <si>
    <t>2.3.</t>
  </si>
  <si>
    <r>
      <t>m</t>
    </r>
    <r>
      <rPr>
        <vertAlign val="superscript"/>
        <sz val="10"/>
        <rFont val="Times New Roman"/>
        <family val="1"/>
      </rPr>
      <t>2</t>
    </r>
  </si>
  <si>
    <t>2.4.</t>
  </si>
  <si>
    <t>2.5.</t>
  </si>
  <si>
    <t>Pamatnes gruntēšana ar bituma mastiku</t>
  </si>
  <si>
    <t>2.6.</t>
  </si>
  <si>
    <t>2.7.</t>
  </si>
  <si>
    <t>2.9.</t>
  </si>
  <si>
    <t>2.10.</t>
  </si>
  <si>
    <t>3.1.</t>
  </si>
  <si>
    <t>Betona  apmales  pa  ēkas  perimetru  nojaukšana</t>
  </si>
  <si>
    <t>3.2.</t>
  </si>
  <si>
    <t>Pamatu atrakšana ar roku darbu un ekskavatoru gar cokola sienām pa ēku perimetru un aizbēršana, blietējot ik pa 25 cm</t>
  </si>
  <si>
    <r>
      <t>m</t>
    </r>
    <r>
      <rPr>
        <vertAlign val="superscript"/>
        <sz val="10"/>
        <rFont val="Times New Roman"/>
        <family val="1"/>
      </rPr>
      <t>3</t>
    </r>
  </si>
  <si>
    <t>3.3.</t>
  </si>
  <si>
    <t>3.4.</t>
  </si>
  <si>
    <t>Cokola  daļas  ar mitrumu necaurlaidošu putupolistirolu siltināšana  pa  ēkas  perimetru</t>
  </si>
  <si>
    <t>līmjava</t>
  </si>
  <si>
    <t>stikla šķiedras  siets</t>
  </si>
  <si>
    <t>Cokola  apmešana</t>
  </si>
  <si>
    <t>dekoratīvais  apmetums</t>
  </si>
  <si>
    <t>grunts</t>
  </si>
  <si>
    <t>l</t>
  </si>
  <si>
    <t>Cokola  gruntēšana,  krāsošana</t>
  </si>
  <si>
    <t>gruntskrāsa,  krāsa</t>
  </si>
  <si>
    <t>4.1.</t>
  </si>
  <si>
    <t>Skārda palodžu demontāža esošai ēkai</t>
  </si>
  <si>
    <t>4.2.</t>
  </si>
  <si>
    <t>Esošās sienas virsmas attīrīšana</t>
  </si>
  <si>
    <t>4.3.</t>
  </si>
  <si>
    <t>cietā akmens vate  Rockwool Fasrock   b = 120 mm</t>
  </si>
  <si>
    <t>armējuma  java</t>
  </si>
  <si>
    <t>stūra  šina  ar  sietu</t>
  </si>
  <si>
    <t xml:space="preserve">Fasāžu  dekoratīvā  apmešana  </t>
  </si>
  <si>
    <t>Apmesto  fasāžu  gruntēšana, krāsošana</t>
  </si>
  <si>
    <t>Lāseņa  uzstādīšana  pa  cokola  perimetru</t>
  </si>
  <si>
    <t>lāsenis</t>
  </si>
  <si>
    <t>Durvju un logu ailu ārējā apdare</t>
  </si>
  <si>
    <t>stiklašķiedras  siets</t>
  </si>
  <si>
    <t xml:space="preserve"> </t>
  </si>
  <si>
    <t>sastatņu noma</t>
  </si>
  <si>
    <t>5.1.</t>
  </si>
  <si>
    <t>5.2.</t>
  </si>
  <si>
    <t>5.3.</t>
  </si>
  <si>
    <t>5.4.</t>
  </si>
  <si>
    <t>6.1.</t>
  </si>
  <si>
    <t>6.2.</t>
  </si>
  <si>
    <t>Veco koka logu bloku nomaiņa pret PVC tipa logiem</t>
  </si>
  <si>
    <r>
      <t>m</t>
    </r>
    <r>
      <rPr>
        <vertAlign val="superscript"/>
        <sz val="10"/>
        <rFont val="Times New Roman"/>
        <family val="1"/>
      </rPr>
      <t>2</t>
    </r>
  </si>
  <si>
    <t>6.3.</t>
  </si>
  <si>
    <t>6.4.</t>
  </si>
  <si>
    <t>Durvju aizvēršanās mehānismi</t>
  </si>
  <si>
    <t>Durvju aplodu uzstādīšana</t>
  </si>
  <si>
    <t>Kopā:</t>
  </si>
  <si>
    <t>Cokola stāva (pamatu) siltināšana ar ekstrudēto putupolistirolu 100mm ar dekoratīvo apmetumu visam ēkas perimetram, kā arī betona apmales atjaunošana pa perimetru, putupolistirola  λ =&lt; 0,05 W/(m2*K)</t>
  </si>
  <si>
    <r>
      <t>ekstrudētais  putupolistirols</t>
    </r>
    <r>
      <rPr>
        <sz val="10"/>
        <color indexed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 Ecoprim 200 </t>
    </r>
    <r>
      <rPr>
        <sz val="10"/>
        <color indexed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b=100 mm </t>
    </r>
  </si>
  <si>
    <t>2.11.</t>
  </si>
  <si>
    <t xml:space="preserve">Esošo koka ārdurvju nomaiņa pret PVC tipa ardurvīm ar U =1,3W/(m2*K) ar ražotāja un piegādātāja garantiju </t>
  </si>
  <si>
    <t>6.5.</t>
  </si>
  <si>
    <t>6.6.</t>
  </si>
  <si>
    <t>6.7.</t>
  </si>
  <si>
    <t xml:space="preserve">Fasāžu  apšūšana  ar  akmens vati b=120 mm, armēšana </t>
  </si>
  <si>
    <t>Jumta siltināšana ar  ar tenaporu 200 mm, tenapora λ =&lt; 0,04 W/(m2*K), tvaika un hidroizolācijas slāņa uzklāšana</t>
  </si>
  <si>
    <t>Cietās siltumizolācijas virskārtas plātnes ierīkošana 20 mm ROB 60</t>
  </si>
  <si>
    <t>Jumta seguma izveidošana no ruļļu materiāla 2 kārtās,uzkausējot ar gāzes degli</t>
  </si>
  <si>
    <t>Skārda parapetu ierīkošana</t>
  </si>
  <si>
    <t>7.</t>
  </si>
  <si>
    <t>1.</t>
  </si>
  <si>
    <t>Demontāžas  darbi</t>
  </si>
  <si>
    <t>Demontēt esošos koka rāmju  logu stikla blokus</t>
  </si>
  <si>
    <t>1.4.</t>
  </si>
  <si>
    <t>Demontēt esošos koka ārdurvju  blokus</t>
  </si>
  <si>
    <t>1.5.</t>
  </si>
  <si>
    <t>Jumta skārda  parapetu demontāža</t>
  </si>
  <si>
    <t>1.6.</t>
  </si>
  <si>
    <t>1.11.</t>
  </si>
  <si>
    <t>Demontēto elementu utilizācija</t>
  </si>
  <si>
    <t>2.</t>
  </si>
  <si>
    <r>
      <t>Ārsienu siltināšana ar cieto akmens vati 120mm ar dekoratīvo apmetumu, kā arī jaunu notekcauruļu izveidošana, vatei λ =&lt; 0,04 W/(m</t>
    </r>
    <r>
      <rPr>
        <u val="single"/>
        <vertAlign val="superscript"/>
        <sz val="9"/>
        <rFont val="Times New Roman"/>
        <family val="1"/>
      </rPr>
      <t>2</t>
    </r>
    <r>
      <rPr>
        <u val="single"/>
        <sz val="9"/>
        <rFont val="Times New Roman"/>
        <family val="1"/>
      </rPr>
      <t>*K)</t>
    </r>
  </si>
  <si>
    <t>Plaisu un citu virsmas defektu izlabošana ar javu, kas sagatavota no smilšu polimērcementa maisījuma</t>
  </si>
  <si>
    <t xml:space="preserve">dībeļis </t>
  </si>
  <si>
    <t xml:space="preserve">cokola  profils </t>
  </si>
  <si>
    <t>akmens vate FAL 1  b = 50 mm biezumā</t>
  </si>
  <si>
    <t>2.8.</t>
  </si>
  <si>
    <t xml:space="preserve">Ārējo  palodžu montāžā  </t>
  </si>
  <si>
    <t xml:space="preserve">arējo palodze </t>
  </si>
  <si>
    <t>Skrūves</t>
  </si>
  <si>
    <t>montāžas profesionālās  putas</t>
  </si>
  <si>
    <t>bal.</t>
  </si>
  <si>
    <t xml:space="preserve">cietā akmens vate </t>
  </si>
  <si>
    <t>silikons</t>
  </si>
  <si>
    <t>Lietus ūdens noteku montāža</t>
  </si>
  <si>
    <t>skārda ar PVC pārklājumu notekas ar palīgelementiem</t>
  </si>
  <si>
    <t>Stiprinājumi, palīg elementi</t>
  </si>
  <si>
    <t>gb</t>
  </si>
  <si>
    <t xml:space="preserve">Lietus ūdens tekņu montāža </t>
  </si>
  <si>
    <t>cinkota skārda pārklājumu apaļa škērsgriezuma teknes  ar palīgelementiem</t>
  </si>
  <si>
    <t>Sastatņu montāža un demontāža ( ar aizsargsietu)</t>
  </si>
  <si>
    <t xml:space="preserve"> 3.</t>
  </si>
  <si>
    <t xml:space="preserve">dībeļi </t>
  </si>
  <si>
    <t>Pamatu vertikālā hidroizolācija ar bituma mastiku 2 kārtās pa gruntējumu.</t>
  </si>
  <si>
    <t>3.5.</t>
  </si>
  <si>
    <t xml:space="preserve"> krāsa  </t>
  </si>
  <si>
    <t>4.</t>
  </si>
  <si>
    <r>
      <t>Dubulto koka rāmju logu nomaiņa pret PVC dubulto stiklojumu  U =&lt; 1,3 W/(m</t>
    </r>
    <r>
      <rPr>
        <u val="single"/>
        <vertAlign val="superscript"/>
        <sz val="9"/>
        <rFont val="Times New Roman"/>
        <family val="1"/>
      </rPr>
      <t>2</t>
    </r>
    <r>
      <rPr>
        <u val="single"/>
        <sz val="9"/>
        <rFont val="Times New Roman"/>
        <family val="1"/>
      </rPr>
      <t xml:space="preserve">*K) ar ražotāja un piegādātāja garantiju </t>
    </r>
  </si>
  <si>
    <t xml:space="preserve">Dubulto pakešu logi </t>
  </si>
  <si>
    <t>Stiprinājuma elemetni</t>
  </si>
  <si>
    <t>Blīvējuma materiāli</t>
  </si>
  <si>
    <t>Palodžu montāža, ēkas iekšpusē</t>
  </si>
  <si>
    <t>iekšējā MDF palodze</t>
  </si>
  <si>
    <t>palīgmateriāli</t>
  </si>
  <si>
    <t>PVC logu ailu apdare no iekšpuses</t>
  </si>
  <si>
    <t xml:space="preserve"> līme</t>
  </si>
  <si>
    <t xml:space="preserve"> riģipsi</t>
  </si>
  <si>
    <t>stūra līstes</t>
  </si>
  <si>
    <t>špaktele</t>
  </si>
  <si>
    <t xml:space="preserve"> krāsa</t>
  </si>
  <si>
    <t>5.</t>
  </si>
  <si>
    <t>durvju bloks</t>
  </si>
  <si>
    <t>Durvju bloka nomaiņa pret PVC tipa durvīm piebūvēs</t>
  </si>
  <si>
    <t>Durvju ailu apdare ar apmetumu</t>
  </si>
  <si>
    <t>apmetuma java</t>
  </si>
  <si>
    <t>smilšpapīrs</t>
  </si>
  <si>
    <t>6.</t>
  </si>
  <si>
    <t>Izejas lūku uz jumta nomaiņa  ( siltināta )</t>
  </si>
  <si>
    <t>siltinātu bēniņu lūku 600 x 800, ugunsdrošības pakapei EI 30</t>
  </si>
  <si>
    <t>6.9.</t>
  </si>
  <si>
    <t xml:space="preserve">Savietota lēzena jumta savienojums ar sienu  </t>
  </si>
  <si>
    <t>tm</t>
  </si>
  <si>
    <t>akmensvate Paroc  ROB  60 30 mm biezumā</t>
  </si>
  <si>
    <t xml:space="preserve"> Paroc ROS 50</t>
  </si>
  <si>
    <t xml:space="preserve">rūpnieciski krāsots skārds </t>
  </si>
  <si>
    <t>skārda balsts</t>
  </si>
  <si>
    <t>palīgmateriāli (stūris Paroc ROB 60, hermetiķis,hidroizolācija skrūve)</t>
  </si>
  <si>
    <t xml:space="preserve"> Dažādi darbi</t>
  </si>
  <si>
    <t>7.5.</t>
  </si>
  <si>
    <t>Apmetuma uz metāla sieta ierīkošana ieejas mezglu griestiem, krāsošana</t>
  </si>
  <si>
    <t>Komunikāciju demontāža no sienām (elektrības skapji, antenas, gaismekļi utt.)</t>
  </si>
  <si>
    <t>Komunikāciju montāža (elektrības skapji, antenas, gaismkeļi utt.)</t>
  </si>
  <si>
    <t>Informatīvā stenda uzstādīšana</t>
  </si>
  <si>
    <t xml:space="preserve">Piezīmes:  Krāsu toņi  un  visi izmēri  - precizēt  autoruzraudzības  kārtībā.  </t>
  </si>
  <si>
    <t>Objekta adrese :  Sporta iela 4,  Staicele,  Alojas  novads</t>
  </si>
  <si>
    <t>metāla siets 200x200</t>
  </si>
  <si>
    <t>stiprinājumi</t>
  </si>
  <si>
    <t>apmetuma sastāvs</t>
  </si>
  <si>
    <r>
      <t xml:space="preserve">Fasādes sienu </t>
    </r>
    <r>
      <rPr>
        <sz val="9"/>
        <rFont val="Times New Roman"/>
        <family val="1"/>
      </rPr>
      <t xml:space="preserve"> remonts </t>
    </r>
  </si>
  <si>
    <t>2.12.</t>
  </si>
  <si>
    <t xml:space="preserve">Siltumizolācijas ierīkošana ar Tenapors EPS  </t>
  </si>
  <si>
    <t>6.11.</t>
  </si>
  <si>
    <t>Ventilācijas  izvadu aprīkošana ar skārda jumtiņiem</t>
  </si>
  <si>
    <t>Ventilācijas  izvadu apmešana, krāsošana</t>
  </si>
  <si>
    <t>6.10.</t>
  </si>
  <si>
    <t>Aeratoru uzstādīšana</t>
  </si>
  <si>
    <t>6.12.</t>
  </si>
  <si>
    <t>6.13.</t>
  </si>
  <si>
    <t xml:space="preserve">Būves  nosaukums:  Staiceles  vidusskola.  </t>
  </si>
  <si>
    <t>Pasūtītājs :  Alojas  novada dome</t>
  </si>
  <si>
    <t>Pielikums Nr.4.2.</t>
  </si>
  <si>
    <t>1.10.</t>
  </si>
  <si>
    <t>materiālu pacelšana uz un no ēkas</t>
  </si>
  <si>
    <t>m.st.</t>
  </si>
  <si>
    <t>7.1.</t>
  </si>
  <si>
    <t>7.2.</t>
  </si>
  <si>
    <t>7.3.</t>
  </si>
  <si>
    <t>7.4.</t>
  </si>
  <si>
    <t>Enerģijas sadales ekrāns (ja tas paredzēts piedāvājumā)</t>
  </si>
</sst>
</file>

<file path=xl/styles.xml><?xml version="1.0" encoding="utf-8"?>
<styleSheet xmlns="http://schemas.openxmlformats.org/spreadsheetml/2006/main">
  <numFmts count="32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#,##0&quot;р.&quot;;\-#,##0&quot;р.&quot;"/>
    <numFmt numFmtId="171" formatCode="#,##0&quot;р.&quot;;[Red]\-#,##0&quot;р.&quot;"/>
    <numFmt numFmtId="172" formatCode="#,##0.00&quot;р.&quot;;\-#,##0.00&quot;р.&quot;"/>
    <numFmt numFmtId="173" formatCode="#,##0.00&quot;р.&quot;;[Red]\-#,##0.00&quot;р.&quot;"/>
    <numFmt numFmtId="174" formatCode="_-* #,##0&quot;р.&quot;_-;\-* #,##0&quot;р.&quot;_-;_-* &quot;-&quot;&quot;р.&quot;_-;_-@_-"/>
    <numFmt numFmtId="175" formatCode="_-* #,##0_р_._-;\-* #,##0_р_._-;_-* &quot;-&quot;_р_._-;_-@_-"/>
    <numFmt numFmtId="176" formatCode="_-* #,##0.00&quot;р.&quot;_-;\-* #,##0.00&quot;р.&quot;_-;_-* &quot;-&quot;??&quot;р.&quot;_-;_-@_-"/>
    <numFmt numFmtId="177" formatCode="_-* #,##0.00_р_._-;\-* #,##0.00_р_._-;_-* &quot;-&quot;??_р_.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0.0"/>
    <numFmt numFmtId="187" formatCode="_-* #,##0.00\ _-;\-* #,##0.00\ _-;_-* &quot;-&quot;??\ _-;_-@_-"/>
  </numFmts>
  <fonts count="53">
    <font>
      <sz val="10"/>
      <name val="Arial"/>
      <family val="0"/>
    </font>
    <font>
      <sz val="10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vertAlign val="superscript"/>
      <sz val="10"/>
      <name val="Times New Roman"/>
      <family val="1"/>
    </font>
    <font>
      <sz val="10"/>
      <name val="Times New Roman Baltic"/>
      <family val="0"/>
    </font>
    <font>
      <b/>
      <sz val="9"/>
      <name val="Times New Roman"/>
      <family val="1"/>
    </font>
    <font>
      <sz val="11"/>
      <color indexed="8"/>
      <name val="Calibri"/>
      <family val="2"/>
    </font>
    <font>
      <u val="single"/>
      <sz val="8"/>
      <name val="Times New Roman"/>
      <family val="1"/>
    </font>
    <font>
      <u val="single"/>
      <sz val="9"/>
      <name val="Times New Roman"/>
      <family val="1"/>
    </font>
    <font>
      <u val="single"/>
      <vertAlign val="superscript"/>
      <sz val="9"/>
      <name val="Times New Roman"/>
      <family val="1"/>
    </font>
    <font>
      <sz val="10"/>
      <color indexed="8"/>
      <name val="Times New Roman"/>
      <family val="1"/>
    </font>
    <font>
      <u val="single"/>
      <sz val="10"/>
      <name val="Times New Roman"/>
      <family val="1"/>
    </font>
    <font>
      <sz val="11"/>
      <name val="Times New Roman"/>
      <family val="1"/>
    </font>
    <font>
      <sz val="9"/>
      <color indexed="8"/>
      <name val="Times New Roman"/>
      <family val="1"/>
    </font>
    <font>
      <sz val="10"/>
      <name val="Helv"/>
      <family val="0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9" fillId="0" borderId="0">
      <alignment/>
      <protection/>
    </xf>
    <xf numFmtId="0" fontId="19" fillId="0" borderId="0" applyNumberFormat="0" applyFill="0" applyBorder="0" applyAlignment="0" applyProtection="0"/>
    <xf numFmtId="0" fontId="40" fillId="21" borderId="1" applyNumberFormat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18" fillId="0" borderId="0" applyNumberFormat="0" applyFill="0" applyBorder="0" applyAlignment="0" applyProtection="0"/>
    <xf numFmtId="0" fontId="41" fillId="20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28" borderId="0" applyNumberFormat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4" applyNumberFormat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48" fillId="0" borderId="6" applyNumberFormat="0" applyFill="0" applyAlignment="0" applyProtection="0"/>
    <xf numFmtId="0" fontId="49" fillId="32" borderId="0" applyNumberFormat="0" applyBorder="0" applyAlignment="0" applyProtection="0"/>
    <xf numFmtId="0" fontId="17" fillId="0" borderId="0">
      <alignment/>
      <protection/>
    </xf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5" fillId="0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 vertical="center"/>
    </xf>
    <xf numFmtId="2" fontId="1" fillId="0" borderId="0" xfId="0" applyNumberFormat="1" applyFont="1" applyFill="1" applyAlignment="1">
      <alignment/>
    </xf>
    <xf numFmtId="0" fontId="1" fillId="0" borderId="0" xfId="0" applyFont="1" applyFill="1" applyAlignment="1">
      <alignment horizontal="center"/>
    </xf>
    <xf numFmtId="0" fontId="8" fillId="0" borderId="0" xfId="0" applyFont="1" applyBorder="1" applyAlignment="1">
      <alignment/>
    </xf>
    <xf numFmtId="0" fontId="3" fillId="0" borderId="0" xfId="0" applyFont="1" applyFill="1" applyAlignment="1">
      <alignment/>
    </xf>
    <xf numFmtId="0" fontId="1" fillId="33" borderId="0" xfId="0" applyFont="1" applyFill="1" applyAlignment="1">
      <alignment/>
    </xf>
    <xf numFmtId="2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2" fontId="4" fillId="0" borderId="13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0" fillId="0" borderId="13" xfId="0" applyFont="1" applyFill="1" applyBorder="1" applyAlignment="1">
      <alignment horizontal="center"/>
    </xf>
    <xf numFmtId="0" fontId="11" fillId="0" borderId="13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4" fillId="0" borderId="13" xfId="0" applyFont="1" applyFill="1" applyBorder="1" applyAlignment="1">
      <alignment/>
    </xf>
    <xf numFmtId="0" fontId="4" fillId="0" borderId="13" xfId="0" applyFont="1" applyFill="1" applyBorder="1" applyAlignment="1">
      <alignment horizontal="center"/>
    </xf>
    <xf numFmtId="0" fontId="4" fillId="0" borderId="13" xfId="0" applyFont="1" applyFill="1" applyBorder="1" applyAlignment="1">
      <alignment/>
    </xf>
    <xf numFmtId="0" fontId="1" fillId="0" borderId="13" xfId="0" applyFont="1" applyFill="1" applyBorder="1" applyAlignment="1">
      <alignment horizontal="center"/>
    </xf>
    <xf numFmtId="0" fontId="1" fillId="0" borderId="13" xfId="0" applyFont="1" applyFill="1" applyBorder="1" applyAlignment="1">
      <alignment/>
    </xf>
    <xf numFmtId="0" fontId="1" fillId="0" borderId="13" xfId="0" applyFont="1" applyFill="1" applyBorder="1" applyAlignment="1">
      <alignment horizontal="center"/>
    </xf>
    <xf numFmtId="2" fontId="1" fillId="0" borderId="13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/>
    </xf>
    <xf numFmtId="0" fontId="8" fillId="0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right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justify" vertical="center" wrapText="1"/>
    </xf>
    <xf numFmtId="0" fontId="1" fillId="0" borderId="13" xfId="0" applyFont="1" applyFill="1" applyBorder="1" applyAlignment="1">
      <alignment horizontal="center" vertical="center" wrapText="1"/>
    </xf>
    <xf numFmtId="2" fontId="1" fillId="33" borderId="13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horizontal="center" vertical="distributed"/>
    </xf>
    <xf numFmtId="2" fontId="4" fillId="0" borderId="13" xfId="0" applyNumberFormat="1" applyFont="1" applyFill="1" applyBorder="1" applyAlignment="1">
      <alignment horizontal="center" vertical="distributed"/>
    </xf>
    <xf numFmtId="0" fontId="4" fillId="0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 wrapText="1"/>
    </xf>
    <xf numFmtId="0" fontId="16" fillId="0" borderId="13" xfId="35" applyFont="1" applyFill="1" applyBorder="1" applyAlignment="1">
      <alignment horizontal="center" vertical="center"/>
      <protection/>
    </xf>
    <xf numFmtId="0" fontId="16" fillId="0" borderId="13" xfId="35" applyFont="1" applyFill="1" applyBorder="1" applyAlignment="1">
      <alignment horizontal="left" vertical="center" wrapText="1"/>
      <protection/>
    </xf>
    <xf numFmtId="0" fontId="16" fillId="0" borderId="13" xfId="35" applyFont="1" applyFill="1" applyBorder="1" applyAlignment="1">
      <alignment horizontal="right" vertical="center" wrapText="1"/>
      <protection/>
    </xf>
    <xf numFmtId="2" fontId="16" fillId="0" borderId="13" xfId="35" applyNumberFormat="1" applyFont="1" applyFill="1" applyBorder="1" applyAlignment="1">
      <alignment horizontal="center" vertical="center"/>
      <protection/>
    </xf>
    <xf numFmtId="0" fontId="1" fillId="0" borderId="13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horizontal="center" vertical="center" wrapText="1"/>
    </xf>
    <xf numFmtId="2" fontId="1" fillId="0" borderId="13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right"/>
    </xf>
    <xf numFmtId="0" fontId="1" fillId="0" borderId="13" xfId="0" applyFont="1" applyFill="1" applyBorder="1" applyAlignment="1">
      <alignment horizontal="left"/>
    </xf>
    <xf numFmtId="0" fontId="1" fillId="0" borderId="13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/>
    </xf>
    <xf numFmtId="0" fontId="4" fillId="0" borderId="13" xfId="0" applyFont="1" applyFill="1" applyBorder="1" applyAlignment="1">
      <alignment horizontal="center" vertical="center" wrapText="1"/>
    </xf>
    <xf numFmtId="2" fontId="1" fillId="0" borderId="13" xfId="0" applyNumberFormat="1" applyFont="1" applyFill="1" applyBorder="1" applyAlignment="1">
      <alignment horizontal="right" vertical="center" wrapText="1"/>
    </xf>
    <xf numFmtId="0" fontId="1" fillId="0" borderId="13" xfId="0" applyFont="1" applyBorder="1" applyAlignment="1">
      <alignment horizontal="center" vertical="center" wrapText="1"/>
    </xf>
    <xf numFmtId="2" fontId="1" fillId="0" borderId="13" xfId="0" applyNumberFormat="1" applyFont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right" vertical="center" wrapText="1"/>
    </xf>
    <xf numFmtId="2" fontId="1" fillId="0" borderId="13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wrapText="1"/>
    </xf>
    <xf numFmtId="0" fontId="1" fillId="0" borderId="13" xfId="0" applyFont="1" applyBorder="1" applyAlignment="1">
      <alignment horizontal="center"/>
    </xf>
    <xf numFmtId="2" fontId="1" fillId="0" borderId="13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horizontal="right" wrapText="1"/>
    </xf>
    <xf numFmtId="0" fontId="7" fillId="0" borderId="13" xfId="0" applyFont="1" applyFill="1" applyBorder="1" applyAlignment="1">
      <alignment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2" fontId="13" fillId="0" borderId="13" xfId="0" applyNumberFormat="1" applyFont="1" applyFill="1" applyBorder="1" applyAlignment="1">
      <alignment horizontal="center" vertical="center" wrapText="1"/>
    </xf>
    <xf numFmtId="2" fontId="1" fillId="0" borderId="13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2" fontId="1" fillId="0" borderId="13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right" vertical="center" wrapText="1"/>
    </xf>
    <xf numFmtId="2" fontId="1" fillId="0" borderId="13" xfId="0" applyNumberFormat="1" applyFont="1" applyFill="1" applyBorder="1" applyAlignment="1">
      <alignment horizontal="center"/>
    </xf>
    <xf numFmtId="0" fontId="1" fillId="0" borderId="13" xfId="0" applyFont="1" applyBorder="1" applyAlignment="1">
      <alignment wrapText="1"/>
    </xf>
    <xf numFmtId="0" fontId="1" fillId="0" borderId="13" xfId="0" applyFont="1" applyBorder="1" applyAlignment="1">
      <alignment horizontal="right"/>
    </xf>
    <xf numFmtId="0" fontId="13" fillId="0" borderId="13" xfId="52" applyFont="1" applyBorder="1" applyAlignment="1">
      <alignment horizontal="right"/>
    </xf>
    <xf numFmtId="0" fontId="1" fillId="0" borderId="13" xfId="0" applyFont="1" applyFill="1" applyBorder="1" applyAlignment="1">
      <alignment horizontal="right"/>
    </xf>
    <xf numFmtId="0" fontId="1" fillId="0" borderId="13" xfId="0" applyFont="1" applyFill="1" applyBorder="1" applyAlignment="1">
      <alignment horizontal="left" wrapText="1"/>
    </xf>
    <xf numFmtId="0" fontId="1" fillId="0" borderId="13" xfId="0" applyFont="1" applyFill="1" applyBorder="1" applyAlignment="1">
      <alignment horizontal="center" vertical="center"/>
    </xf>
    <xf numFmtId="1" fontId="1" fillId="0" borderId="13" xfId="0" applyNumberFormat="1" applyFont="1" applyFill="1" applyBorder="1" applyAlignment="1">
      <alignment horizontal="center" vertical="center" wrapText="1"/>
    </xf>
    <xf numFmtId="2" fontId="4" fillId="0" borderId="13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horizontal="right" vertical="center" wrapText="1"/>
    </xf>
    <xf numFmtId="0" fontId="1" fillId="0" borderId="13" xfId="0" applyFont="1" applyFill="1" applyBorder="1" applyAlignment="1">
      <alignment horizontal="left" vertical="center" wrapText="1"/>
    </xf>
    <xf numFmtId="1" fontId="1" fillId="0" borderId="13" xfId="0" applyNumberFormat="1" applyFont="1" applyFill="1" applyBorder="1" applyAlignment="1">
      <alignment horizontal="center" vertical="center" wrapText="1"/>
    </xf>
    <xf numFmtId="4" fontId="1" fillId="0" borderId="13" xfId="0" applyNumberFormat="1" applyFont="1" applyFill="1" applyBorder="1" applyAlignment="1">
      <alignment horizontal="center" vertical="center"/>
    </xf>
    <xf numFmtId="186" fontId="1" fillId="0" borderId="13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horizontal="left"/>
    </xf>
    <xf numFmtId="0" fontId="11" fillId="0" borderId="13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horizontal="center" vertical="center"/>
    </xf>
    <xf numFmtId="2" fontId="4" fillId="0" borderId="13" xfId="0" applyNumberFormat="1" applyFont="1" applyFill="1" applyBorder="1" applyAlignment="1">
      <alignment horizontal="center" vertical="center" wrapText="1"/>
    </xf>
    <xf numFmtId="2" fontId="4" fillId="0" borderId="13" xfId="0" applyNumberFormat="1" applyFont="1" applyFill="1" applyBorder="1" applyAlignment="1">
      <alignment horizontal="center" vertical="center"/>
    </xf>
    <xf numFmtId="2" fontId="1" fillId="0" borderId="13" xfId="0" applyNumberFormat="1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/>
    </xf>
    <xf numFmtId="2" fontId="4" fillId="33" borderId="13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 wrapText="1"/>
    </xf>
    <xf numFmtId="0" fontId="4" fillId="0" borderId="13" xfId="0" applyFont="1" applyBorder="1" applyAlignment="1">
      <alignment horizontal="center" vertical="center"/>
    </xf>
    <xf numFmtId="2" fontId="4" fillId="0" borderId="13" xfId="0" applyNumberFormat="1" applyFont="1" applyBorder="1" applyAlignment="1">
      <alignment horizontal="center" vertical="center"/>
    </xf>
    <xf numFmtId="0" fontId="4" fillId="0" borderId="13" xfId="0" applyFont="1" applyFill="1" applyBorder="1" applyAlignment="1">
      <alignment horizontal="right"/>
    </xf>
    <xf numFmtId="2" fontId="4" fillId="0" borderId="13" xfId="0" applyNumberFormat="1" applyFont="1" applyBorder="1" applyAlignment="1">
      <alignment horizontal="center"/>
    </xf>
    <xf numFmtId="0" fontId="4" fillId="0" borderId="13" xfId="0" applyFont="1" applyBorder="1" applyAlignment="1">
      <alignment horizontal="right"/>
    </xf>
    <xf numFmtId="0" fontId="4" fillId="0" borderId="13" xfId="0" applyFont="1" applyBorder="1" applyAlignment="1">
      <alignment horizontal="center"/>
    </xf>
    <xf numFmtId="0" fontId="14" fillId="0" borderId="13" xfId="0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wrapText="1"/>
    </xf>
    <xf numFmtId="0" fontId="1" fillId="0" borderId="13" xfId="0" applyFont="1" applyBorder="1" applyAlignment="1">
      <alignment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right" vertical="center"/>
    </xf>
    <xf numFmtId="2" fontId="1" fillId="0" borderId="13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13" xfId="0" applyFont="1" applyBorder="1" applyAlignment="1">
      <alignment horizontal="right" wrapText="1"/>
    </xf>
    <xf numFmtId="0" fontId="1" fillId="0" borderId="0" xfId="0" applyFont="1" applyAlignment="1">
      <alignment horizontal="left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</cellXfs>
  <cellStyles count="53">
    <cellStyle name="Normal" xfId="0"/>
    <cellStyle name="20% - Izcēlums1" xfId="15"/>
    <cellStyle name="20% - Izcēlums2" xfId="16"/>
    <cellStyle name="20% - Izcēlums3" xfId="17"/>
    <cellStyle name="20% - Izcēlums4" xfId="18"/>
    <cellStyle name="20% - Izcēlums5" xfId="19"/>
    <cellStyle name="20% - Izcēlums6" xfId="20"/>
    <cellStyle name="40% - Izcēlums1" xfId="21"/>
    <cellStyle name="40% - Izcēlums2" xfId="22"/>
    <cellStyle name="40% - Izcēlums3" xfId="23"/>
    <cellStyle name="40% - Izcēlums4" xfId="24"/>
    <cellStyle name="40% - Izcēlums5" xfId="25"/>
    <cellStyle name="40% - Izcēlums6" xfId="26"/>
    <cellStyle name="60% - Izcēlums1" xfId="27"/>
    <cellStyle name="60% - Izcēlums2" xfId="28"/>
    <cellStyle name="60% - Izcēlums3" xfId="29"/>
    <cellStyle name="60% - Izcēlums4" xfId="30"/>
    <cellStyle name="60% - Izcēlums5" xfId="31"/>
    <cellStyle name="60% - Izcēlums6" xfId="32"/>
    <cellStyle name="Aprēķināšana" xfId="33"/>
    <cellStyle name="Brīdinājuma teksts" xfId="34"/>
    <cellStyle name="Excel Built-in Normal" xfId="35"/>
    <cellStyle name="Hyperlink" xfId="36"/>
    <cellStyle name="Ievade" xfId="37"/>
    <cellStyle name="Izcēlums1" xfId="38"/>
    <cellStyle name="Izcēlums2" xfId="39"/>
    <cellStyle name="Izcēlums3" xfId="40"/>
    <cellStyle name="Izcēlums4" xfId="41"/>
    <cellStyle name="Izcēlums5" xfId="42"/>
    <cellStyle name="Izcēlums6" xfId="43"/>
    <cellStyle name="Followed Hyperlink" xfId="44"/>
    <cellStyle name="Izvade" xfId="45"/>
    <cellStyle name="Comma" xfId="46"/>
    <cellStyle name="Comma [0]" xfId="47"/>
    <cellStyle name="Kopsumma" xfId="48"/>
    <cellStyle name="Labs" xfId="49"/>
    <cellStyle name="Neitrāls" xfId="50"/>
    <cellStyle name="Normal 2" xfId="51"/>
    <cellStyle name="Normal_Sheet1" xfId="52"/>
    <cellStyle name="Nosaukums" xfId="53"/>
    <cellStyle name="Paskaidrojošs teksts" xfId="54"/>
    <cellStyle name="Pārbaudes šūna" xfId="55"/>
    <cellStyle name="Piezīme" xfId="56"/>
    <cellStyle name="Percent" xfId="57"/>
    <cellStyle name="Saistīta šūna" xfId="58"/>
    <cellStyle name="Slikts" xfId="59"/>
    <cellStyle name="Style 1" xfId="60"/>
    <cellStyle name="Currency" xfId="61"/>
    <cellStyle name="Currency [0]" xfId="62"/>
    <cellStyle name="Virsraksts 1" xfId="63"/>
    <cellStyle name="Virsraksts 2" xfId="64"/>
    <cellStyle name="Virsraksts 3" xfId="65"/>
    <cellStyle name="Virsraksts 4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n.wikipedia.org/wiki/Watt" TargetMode="External" /><Relationship Id="rId2" Type="http://schemas.openxmlformats.org/officeDocument/2006/relationships/hyperlink" Target="http://en.wikipedia.org/wiki/Watt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I145"/>
  <sheetViews>
    <sheetView tabSelected="1" zoomScalePageLayoutView="0" workbookViewId="0" topLeftCell="A1">
      <selection activeCell="G142" sqref="G142"/>
    </sheetView>
  </sheetViews>
  <sheetFormatPr defaultColWidth="9.140625" defaultRowHeight="12.75"/>
  <cols>
    <col min="1" max="1" width="4.8515625" style="11" customWidth="1"/>
    <col min="2" max="2" width="44.7109375" style="6" customWidth="1"/>
    <col min="3" max="3" width="5.00390625" style="6" customWidth="1"/>
    <col min="4" max="4" width="7.00390625" style="6" customWidth="1"/>
    <col min="5" max="16384" width="9.140625" style="6" customWidth="1"/>
  </cols>
  <sheetData>
    <row r="1" ht="12.75">
      <c r="B1" s="6" t="s">
        <v>180</v>
      </c>
    </row>
    <row r="2" spans="1:4" s="1" customFormat="1" ht="12.75">
      <c r="A2" s="2"/>
      <c r="B2" s="114" t="s">
        <v>178</v>
      </c>
      <c r="C2" s="3"/>
      <c r="D2" s="3"/>
    </row>
    <row r="3" spans="1:9" s="1" customFormat="1" ht="14.25" customHeight="1">
      <c r="A3" s="2"/>
      <c r="B3" s="116" t="s">
        <v>164</v>
      </c>
      <c r="C3" s="116"/>
      <c r="D3" s="116"/>
      <c r="E3" s="14"/>
      <c r="F3" s="14"/>
      <c r="G3" s="14"/>
      <c r="H3" s="14"/>
      <c r="I3" s="14"/>
    </row>
    <row r="4" spans="1:9" s="1" customFormat="1" ht="14.25" customHeight="1">
      <c r="A4" s="2"/>
      <c r="B4" s="4" t="s">
        <v>179</v>
      </c>
      <c r="C4" s="4"/>
      <c r="D4" s="4"/>
      <c r="E4" s="14"/>
      <c r="F4" s="14"/>
      <c r="G4" s="14"/>
      <c r="H4" s="14"/>
      <c r="I4" s="14"/>
    </row>
    <row r="5" spans="1:4" ht="16.5" customHeight="1">
      <c r="A5" s="117" t="s">
        <v>0</v>
      </c>
      <c r="B5" s="119" t="s">
        <v>5</v>
      </c>
      <c r="C5" s="5" t="s">
        <v>1</v>
      </c>
      <c r="D5" s="23" t="s">
        <v>2</v>
      </c>
    </row>
    <row r="6" spans="1:4" ht="12.75" customHeight="1">
      <c r="A6" s="118"/>
      <c r="B6" s="120"/>
      <c r="C6" s="7" t="s">
        <v>3</v>
      </c>
      <c r="D6" s="23" t="s">
        <v>4</v>
      </c>
    </row>
    <row r="7" spans="1:6" ht="26.25" customHeight="1">
      <c r="A7" s="8"/>
      <c r="B7" s="121"/>
      <c r="C7" s="9"/>
      <c r="D7" s="23"/>
      <c r="F7" s="11"/>
    </row>
    <row r="8" spans="1:4" ht="15" customHeight="1">
      <c r="A8" s="20" t="s">
        <v>90</v>
      </c>
      <c r="B8" s="21" t="s">
        <v>91</v>
      </c>
      <c r="C8" s="22"/>
      <c r="D8" s="23"/>
    </row>
    <row r="9" spans="1:4" ht="13.5" customHeight="1">
      <c r="A9" s="24" t="s">
        <v>7</v>
      </c>
      <c r="B9" s="25" t="s">
        <v>49</v>
      </c>
      <c r="C9" s="26" t="s">
        <v>8</v>
      </c>
      <c r="D9" s="26">
        <v>111</v>
      </c>
    </row>
    <row r="10" spans="1:4" ht="13.5" customHeight="1">
      <c r="A10" s="24" t="s">
        <v>9</v>
      </c>
      <c r="B10" s="27" t="s">
        <v>33</v>
      </c>
      <c r="C10" s="28" t="s">
        <v>6</v>
      </c>
      <c r="D10" s="28">
        <f>152.45*0.8</f>
        <v>121.96</v>
      </c>
    </row>
    <row r="11" spans="1:4" ht="13.5" customHeight="1">
      <c r="A11" s="24" t="s">
        <v>11</v>
      </c>
      <c r="B11" s="29" t="s">
        <v>92</v>
      </c>
      <c r="C11" s="30" t="s">
        <v>6</v>
      </c>
      <c r="D11" s="31">
        <f>+D79</f>
        <v>197</v>
      </c>
    </row>
    <row r="12" spans="1:5" ht="13.5" customHeight="1">
      <c r="A12" s="24" t="s">
        <v>93</v>
      </c>
      <c r="B12" s="29" t="s">
        <v>94</v>
      </c>
      <c r="C12" s="30" t="s">
        <v>6</v>
      </c>
      <c r="D12" s="31">
        <f>+D97</f>
        <v>21</v>
      </c>
      <c r="E12" s="15"/>
    </row>
    <row r="13" spans="1:8" ht="13.5" customHeight="1">
      <c r="A13" s="24" t="s">
        <v>95</v>
      </c>
      <c r="B13" s="32" t="s">
        <v>96</v>
      </c>
      <c r="C13" s="33" t="s">
        <v>8</v>
      </c>
      <c r="D13" s="24">
        <v>160</v>
      </c>
      <c r="H13" s="16"/>
    </row>
    <row r="14" spans="1:8" ht="13.5" customHeight="1">
      <c r="A14" s="24" t="s">
        <v>97</v>
      </c>
      <c r="B14" s="34" t="s">
        <v>17</v>
      </c>
      <c r="C14" s="30" t="s">
        <v>8</v>
      </c>
      <c r="D14" s="30">
        <f>134.12+34.2</f>
        <v>168.32</v>
      </c>
      <c r="H14" s="16"/>
    </row>
    <row r="15" spans="1:8" ht="13.5" customHeight="1">
      <c r="A15" s="24" t="s">
        <v>181</v>
      </c>
      <c r="B15" s="34" t="s">
        <v>182</v>
      </c>
      <c r="C15" s="30" t="s">
        <v>183</v>
      </c>
      <c r="D15" s="30">
        <v>12</v>
      </c>
      <c r="H15" s="16"/>
    </row>
    <row r="16" spans="1:4" ht="13.5" customHeight="1">
      <c r="A16" s="24" t="s">
        <v>98</v>
      </c>
      <c r="B16" s="32" t="s">
        <v>99</v>
      </c>
      <c r="C16" s="33" t="s">
        <v>10</v>
      </c>
      <c r="D16" s="24">
        <v>24</v>
      </c>
    </row>
    <row r="17" spans="1:4" ht="17.25" customHeight="1">
      <c r="A17" s="35"/>
      <c r="B17" s="36" t="s">
        <v>18</v>
      </c>
      <c r="C17" s="28"/>
      <c r="D17" s="28"/>
    </row>
    <row r="18" spans="1:4" ht="45.75" customHeight="1">
      <c r="A18" s="37" t="s">
        <v>100</v>
      </c>
      <c r="B18" s="38" t="s">
        <v>101</v>
      </c>
      <c r="C18" s="39" t="s">
        <v>14</v>
      </c>
      <c r="D18" s="40">
        <v>527</v>
      </c>
    </row>
    <row r="19" spans="1:4" ht="15" customHeight="1">
      <c r="A19" s="41" t="s">
        <v>19</v>
      </c>
      <c r="B19" s="42" t="s">
        <v>51</v>
      </c>
      <c r="C19" s="43" t="s">
        <v>6</v>
      </c>
      <c r="D19" s="44">
        <f>+D18+D64</f>
        <v>641</v>
      </c>
    </row>
    <row r="20" spans="1:4" ht="28.5" customHeight="1">
      <c r="A20" s="45" t="s">
        <v>21</v>
      </c>
      <c r="B20" s="46" t="s">
        <v>102</v>
      </c>
      <c r="C20" s="45" t="s">
        <v>6</v>
      </c>
      <c r="D20" s="17">
        <f>+D19</f>
        <v>641</v>
      </c>
    </row>
    <row r="21" spans="1:4" ht="12.75" customHeight="1">
      <c r="A21" s="47" t="s">
        <v>23</v>
      </c>
      <c r="B21" s="48" t="s">
        <v>168</v>
      </c>
      <c r="C21" s="47" t="s">
        <v>6</v>
      </c>
      <c r="D21" s="47">
        <v>73</v>
      </c>
    </row>
    <row r="22" spans="1:4" ht="12.75" customHeight="1">
      <c r="A22" s="47"/>
      <c r="B22" s="49" t="s">
        <v>165</v>
      </c>
      <c r="C22" s="47" t="s">
        <v>6</v>
      </c>
      <c r="D22" s="47">
        <f>+D21*1.05</f>
        <v>76.65</v>
      </c>
    </row>
    <row r="23" spans="1:4" ht="12.75" customHeight="1">
      <c r="A23" s="47"/>
      <c r="B23" s="49" t="s">
        <v>44</v>
      </c>
      <c r="C23" s="47" t="s">
        <v>12</v>
      </c>
      <c r="D23" s="47">
        <f>+D21*0.2</f>
        <v>14.600000000000001</v>
      </c>
    </row>
    <row r="24" spans="1:4" ht="12.75" customHeight="1">
      <c r="A24" s="47"/>
      <c r="B24" s="49" t="s">
        <v>166</v>
      </c>
      <c r="C24" s="47" t="s">
        <v>13</v>
      </c>
      <c r="D24" s="47">
        <f>+D21*6</f>
        <v>438</v>
      </c>
    </row>
    <row r="25" spans="1:4" ht="12.75" customHeight="1">
      <c r="A25" s="47"/>
      <c r="B25" s="49" t="s">
        <v>167</v>
      </c>
      <c r="C25" s="47" t="s">
        <v>10</v>
      </c>
      <c r="D25" s="50">
        <f>+D21*0.035</f>
        <v>2.555</v>
      </c>
    </row>
    <row r="26" spans="1:4" ht="12.75" customHeight="1">
      <c r="A26" s="33" t="s">
        <v>25</v>
      </c>
      <c r="B26" s="51" t="s">
        <v>84</v>
      </c>
      <c r="C26" s="52" t="s">
        <v>6</v>
      </c>
      <c r="D26" s="53">
        <f>+D18</f>
        <v>527</v>
      </c>
    </row>
    <row r="27" spans="1:4" ht="12.75" customHeight="1">
      <c r="A27" s="24"/>
      <c r="B27" s="54" t="s">
        <v>44</v>
      </c>
      <c r="C27" s="30" t="s">
        <v>45</v>
      </c>
      <c r="D27" s="30">
        <f>+D26*0.3</f>
        <v>158.1</v>
      </c>
    </row>
    <row r="28" spans="1:4" ht="12.75" customHeight="1">
      <c r="A28" s="24"/>
      <c r="B28" s="54" t="s">
        <v>53</v>
      </c>
      <c r="C28" s="30" t="s">
        <v>6</v>
      </c>
      <c r="D28" s="30">
        <f>+D26*1.05</f>
        <v>553.35</v>
      </c>
    </row>
    <row r="29" spans="1:4" ht="12.75" customHeight="1">
      <c r="A29" s="24"/>
      <c r="B29" s="54" t="s">
        <v>40</v>
      </c>
      <c r="C29" s="30" t="s">
        <v>12</v>
      </c>
      <c r="D29" s="30">
        <f>+D26*4</f>
        <v>2108</v>
      </c>
    </row>
    <row r="30" spans="1:4" ht="12.75" customHeight="1">
      <c r="A30" s="24"/>
      <c r="B30" s="54" t="s">
        <v>54</v>
      </c>
      <c r="C30" s="30" t="s">
        <v>12</v>
      </c>
      <c r="D30" s="30">
        <f>+D26*5</f>
        <v>2635</v>
      </c>
    </row>
    <row r="31" spans="1:4" ht="12.75" customHeight="1">
      <c r="A31" s="24"/>
      <c r="B31" s="54" t="s">
        <v>103</v>
      </c>
      <c r="C31" s="30" t="s">
        <v>13</v>
      </c>
      <c r="D31" s="30">
        <f>+D26*6</f>
        <v>3162</v>
      </c>
    </row>
    <row r="32" spans="1:4" ht="12.75" customHeight="1">
      <c r="A32" s="24"/>
      <c r="B32" s="54" t="s">
        <v>41</v>
      </c>
      <c r="C32" s="30" t="s">
        <v>6</v>
      </c>
      <c r="D32" s="30">
        <f>+D26*1.1</f>
        <v>579.7</v>
      </c>
    </row>
    <row r="33" spans="1:4" ht="12.75" customHeight="1">
      <c r="A33" s="24"/>
      <c r="B33" s="54" t="s">
        <v>55</v>
      </c>
      <c r="C33" s="30" t="s">
        <v>8</v>
      </c>
      <c r="D33" s="31">
        <f>368.3+58+40</f>
        <v>466.3</v>
      </c>
    </row>
    <row r="34" spans="1:4" ht="12.75" customHeight="1">
      <c r="A34" s="24"/>
      <c r="B34" s="54" t="s">
        <v>104</v>
      </c>
      <c r="C34" s="30" t="s">
        <v>8</v>
      </c>
      <c r="D34" s="30">
        <v>152</v>
      </c>
    </row>
    <row r="35" spans="1:4" ht="12.75" customHeight="1">
      <c r="A35" s="24" t="s">
        <v>26</v>
      </c>
      <c r="B35" s="55" t="s">
        <v>56</v>
      </c>
      <c r="C35" s="30" t="s">
        <v>6</v>
      </c>
      <c r="D35" s="30">
        <f>+D26</f>
        <v>527</v>
      </c>
    </row>
    <row r="36" spans="1:4" ht="12.75" customHeight="1">
      <c r="A36" s="24"/>
      <c r="B36" s="54" t="s">
        <v>43</v>
      </c>
      <c r="C36" s="30" t="s">
        <v>12</v>
      </c>
      <c r="D36" s="30">
        <f>+D35*4</f>
        <v>2108</v>
      </c>
    </row>
    <row r="37" spans="1:4" ht="12.75" customHeight="1">
      <c r="A37" s="24"/>
      <c r="B37" s="54" t="s">
        <v>44</v>
      </c>
      <c r="C37" s="30" t="s">
        <v>45</v>
      </c>
      <c r="D37" s="30">
        <f>+D35*0.3</f>
        <v>158.1</v>
      </c>
    </row>
    <row r="38" spans="1:5" ht="12.75" customHeight="1">
      <c r="A38" s="24" t="s">
        <v>28</v>
      </c>
      <c r="B38" s="56" t="s">
        <v>57</v>
      </c>
      <c r="C38" s="52" t="s">
        <v>6</v>
      </c>
      <c r="D38" s="52">
        <f>+D35</f>
        <v>527</v>
      </c>
      <c r="E38" s="10"/>
    </row>
    <row r="39" spans="1:4" ht="12.75" customHeight="1">
      <c r="A39" s="24"/>
      <c r="B39" s="54" t="s">
        <v>47</v>
      </c>
      <c r="C39" s="30" t="s">
        <v>45</v>
      </c>
      <c r="D39" s="30">
        <f>+D38*0.33</f>
        <v>173.91</v>
      </c>
    </row>
    <row r="40" spans="1:4" ht="12.75">
      <c r="A40" s="24" t="s">
        <v>29</v>
      </c>
      <c r="B40" s="55" t="s">
        <v>58</v>
      </c>
      <c r="C40" s="30" t="s">
        <v>8</v>
      </c>
      <c r="D40" s="30">
        <f>+D34</f>
        <v>152</v>
      </c>
    </row>
    <row r="41" spans="1:4" ht="12.75" customHeight="1">
      <c r="A41" s="24"/>
      <c r="B41" s="54" t="s">
        <v>59</v>
      </c>
      <c r="C41" s="30" t="s">
        <v>8</v>
      </c>
      <c r="D41" s="30">
        <f>+D40*1.04</f>
        <v>158.08</v>
      </c>
    </row>
    <row r="42" spans="1:4" ht="13.5" customHeight="1">
      <c r="A42" s="24" t="s">
        <v>106</v>
      </c>
      <c r="B42" s="57" t="s">
        <v>60</v>
      </c>
      <c r="C42" s="30" t="s">
        <v>8</v>
      </c>
      <c r="D42" s="31">
        <f>368.3+58</f>
        <v>426.3</v>
      </c>
    </row>
    <row r="43" spans="1:5" ht="12.75">
      <c r="A43" s="24"/>
      <c r="B43" s="54" t="s">
        <v>105</v>
      </c>
      <c r="C43" s="30" t="s">
        <v>6</v>
      </c>
      <c r="D43" s="31">
        <f>+D42*0.22</f>
        <v>93.786</v>
      </c>
      <c r="E43" s="13"/>
    </row>
    <row r="44" spans="1:4" ht="12.75">
      <c r="A44" s="24"/>
      <c r="B44" s="54" t="s">
        <v>40</v>
      </c>
      <c r="C44" s="30" t="s">
        <v>12</v>
      </c>
      <c r="D44" s="31">
        <f>+D42*1.6</f>
        <v>682.08</v>
      </c>
    </row>
    <row r="45" spans="1:4" ht="12.75">
      <c r="A45" s="24"/>
      <c r="B45" s="54" t="s">
        <v>61</v>
      </c>
      <c r="C45" s="30" t="s">
        <v>6</v>
      </c>
      <c r="D45" s="31">
        <f>+D42*0.23</f>
        <v>98.049</v>
      </c>
    </row>
    <row r="46" spans="1:5" ht="12.75">
      <c r="A46" s="24"/>
      <c r="B46" s="54" t="s">
        <v>44</v>
      </c>
      <c r="C46" s="30" t="s">
        <v>45</v>
      </c>
      <c r="D46" s="31">
        <f>+D42*0.044</f>
        <v>18.7572</v>
      </c>
      <c r="E46" s="10"/>
    </row>
    <row r="47" spans="1:4" ht="12.75">
      <c r="A47" s="24"/>
      <c r="B47" s="54" t="s">
        <v>43</v>
      </c>
      <c r="C47" s="30" t="s">
        <v>12</v>
      </c>
      <c r="D47" s="31">
        <f>+D42*0.63</f>
        <v>268.569</v>
      </c>
    </row>
    <row r="48" spans="1:5" ht="12.75">
      <c r="A48" s="24"/>
      <c r="B48" s="54" t="s">
        <v>47</v>
      </c>
      <c r="C48" s="30" t="s">
        <v>45</v>
      </c>
      <c r="D48" s="31">
        <f>+D42*0.083</f>
        <v>35.3829</v>
      </c>
      <c r="E48" s="13"/>
    </row>
    <row r="49" spans="1:4" ht="13.5" customHeight="1">
      <c r="A49" s="58" t="s">
        <v>30</v>
      </c>
      <c r="B49" s="51" t="s">
        <v>107</v>
      </c>
      <c r="C49" s="52" t="s">
        <v>8</v>
      </c>
      <c r="D49" s="52">
        <f>+D9</f>
        <v>111</v>
      </c>
    </row>
    <row r="50" spans="1:4" ht="13.5" customHeight="1">
      <c r="A50" s="24"/>
      <c r="B50" s="59" t="s">
        <v>108</v>
      </c>
      <c r="C50" s="60" t="s">
        <v>8</v>
      </c>
      <c r="D50" s="61">
        <f>+D49*1.03</f>
        <v>114.33</v>
      </c>
    </row>
    <row r="51" spans="1:4" ht="13.5" customHeight="1">
      <c r="A51" s="24"/>
      <c r="B51" s="59" t="s">
        <v>109</v>
      </c>
      <c r="C51" s="60" t="s">
        <v>16</v>
      </c>
      <c r="D51" s="61">
        <f>+D49*5</f>
        <v>555</v>
      </c>
    </row>
    <row r="52" spans="1:4" ht="13.5" customHeight="1">
      <c r="A52" s="24"/>
      <c r="B52" s="62" t="s">
        <v>110</v>
      </c>
      <c r="C52" s="39" t="s">
        <v>111</v>
      </c>
      <c r="D52" s="63">
        <f>+D49*0.1</f>
        <v>11.100000000000001</v>
      </c>
    </row>
    <row r="53" spans="1:4" ht="13.5" customHeight="1">
      <c r="A53" s="24"/>
      <c r="B53" s="62" t="s">
        <v>112</v>
      </c>
      <c r="C53" s="39" t="s">
        <v>6</v>
      </c>
      <c r="D53" s="63">
        <f>+D49*0.22</f>
        <v>24.42</v>
      </c>
    </row>
    <row r="54" spans="1:4" ht="13.5" customHeight="1">
      <c r="A54" s="24"/>
      <c r="B54" s="62" t="s">
        <v>113</v>
      </c>
      <c r="C54" s="39" t="s">
        <v>111</v>
      </c>
      <c r="D54" s="63">
        <f>+D49*0.02</f>
        <v>2.22</v>
      </c>
    </row>
    <row r="55" spans="1:4" ht="13.5" customHeight="1">
      <c r="A55" s="58" t="s">
        <v>31</v>
      </c>
      <c r="B55" s="64" t="s">
        <v>114</v>
      </c>
      <c r="C55" s="65" t="s">
        <v>8</v>
      </c>
      <c r="D55" s="66">
        <v>34.2</v>
      </c>
    </row>
    <row r="56" spans="1:4" ht="13.5" customHeight="1">
      <c r="A56" s="58"/>
      <c r="B56" s="67" t="s">
        <v>115</v>
      </c>
      <c r="C56" s="28" t="s">
        <v>8</v>
      </c>
      <c r="D56" s="66">
        <f>+D55*1.1</f>
        <v>37.620000000000005</v>
      </c>
    </row>
    <row r="57" spans="1:4" ht="14.25" customHeight="1">
      <c r="A57" s="58"/>
      <c r="B57" s="67" t="s">
        <v>116</v>
      </c>
      <c r="C57" s="28" t="s">
        <v>117</v>
      </c>
      <c r="D57" s="66">
        <f>D55/2</f>
        <v>17.1</v>
      </c>
    </row>
    <row r="58" spans="1:4" ht="13.5" customHeight="1">
      <c r="A58" s="58" t="s">
        <v>79</v>
      </c>
      <c r="B58" s="64" t="s">
        <v>118</v>
      </c>
      <c r="C58" s="65" t="s">
        <v>8</v>
      </c>
      <c r="D58" s="66">
        <v>134.12</v>
      </c>
    </row>
    <row r="59" spans="1:4" ht="13.5" customHeight="1">
      <c r="A59" s="58"/>
      <c r="B59" s="67" t="s">
        <v>119</v>
      </c>
      <c r="C59" s="28" t="s">
        <v>8</v>
      </c>
      <c r="D59" s="66">
        <f>+D58*1.1</f>
        <v>147.532</v>
      </c>
    </row>
    <row r="60" spans="1:4" ht="13.5" customHeight="1">
      <c r="A60" s="58"/>
      <c r="B60" s="67" t="s">
        <v>116</v>
      </c>
      <c r="C60" s="28" t="s">
        <v>117</v>
      </c>
      <c r="D60" s="66">
        <f>D58/2</f>
        <v>67.06</v>
      </c>
    </row>
    <row r="61" spans="1:4" ht="13.5" customHeight="1">
      <c r="A61" s="24" t="s">
        <v>169</v>
      </c>
      <c r="B61" s="68" t="s">
        <v>120</v>
      </c>
      <c r="C61" s="30" t="s">
        <v>6</v>
      </c>
      <c r="D61" s="30">
        <v>671</v>
      </c>
    </row>
    <row r="62" spans="1:4" ht="14.25" customHeight="1">
      <c r="A62" s="24" t="s">
        <v>62</v>
      </c>
      <c r="B62" s="54" t="s">
        <v>63</v>
      </c>
      <c r="C62" s="30" t="s">
        <v>6</v>
      </c>
      <c r="D62" s="30">
        <f>+D61</f>
        <v>671</v>
      </c>
    </row>
    <row r="63" spans="1:4" ht="20.25" customHeight="1">
      <c r="A63" s="35"/>
      <c r="B63" s="36" t="s">
        <v>18</v>
      </c>
      <c r="C63" s="28"/>
      <c r="D63" s="28"/>
    </row>
    <row r="64" spans="1:4" ht="57" customHeight="1">
      <c r="A64" s="69" t="s">
        <v>121</v>
      </c>
      <c r="B64" s="38" t="s">
        <v>77</v>
      </c>
      <c r="C64" s="70" t="s">
        <v>6</v>
      </c>
      <c r="D64" s="71">
        <v>114</v>
      </c>
    </row>
    <row r="65" spans="1:4" ht="38.25">
      <c r="A65" s="39" t="s">
        <v>32</v>
      </c>
      <c r="B65" s="56" t="s">
        <v>35</v>
      </c>
      <c r="C65" s="70" t="s">
        <v>36</v>
      </c>
      <c r="D65" s="72">
        <v>70</v>
      </c>
    </row>
    <row r="66" spans="1:4" ht="25.5">
      <c r="A66" s="73" t="s">
        <v>34</v>
      </c>
      <c r="B66" s="51" t="s">
        <v>39</v>
      </c>
      <c r="C66" s="33" t="s">
        <v>6</v>
      </c>
      <c r="D66" s="74">
        <f>+D64</f>
        <v>114</v>
      </c>
    </row>
    <row r="67" spans="1:4" ht="13.5" customHeight="1">
      <c r="A67" s="73"/>
      <c r="B67" s="75" t="s">
        <v>78</v>
      </c>
      <c r="C67" s="33" t="s">
        <v>6</v>
      </c>
      <c r="D67" s="74">
        <f>+D66*1.1</f>
        <v>125.4</v>
      </c>
    </row>
    <row r="68" spans="1:4" ht="12.75">
      <c r="A68" s="73"/>
      <c r="B68" s="54" t="s">
        <v>122</v>
      </c>
      <c r="C68" s="24" t="s">
        <v>13</v>
      </c>
      <c r="D68" s="76">
        <f>+D66*5.5</f>
        <v>627</v>
      </c>
    </row>
    <row r="69" spans="1:4" ht="12.75">
      <c r="A69" s="58"/>
      <c r="B69" s="54" t="s">
        <v>40</v>
      </c>
      <c r="C69" s="24" t="s">
        <v>12</v>
      </c>
      <c r="D69" s="76">
        <f>+D66*8.4</f>
        <v>957.6</v>
      </c>
    </row>
    <row r="70" spans="1:4" ht="12.75">
      <c r="A70" s="73"/>
      <c r="B70" s="54" t="s">
        <v>41</v>
      </c>
      <c r="C70" s="24" t="s">
        <v>6</v>
      </c>
      <c r="D70" s="76">
        <f>+D66*1.1</f>
        <v>125.4</v>
      </c>
    </row>
    <row r="71" spans="1:4" ht="26.25" customHeight="1">
      <c r="A71" s="73" t="s">
        <v>37</v>
      </c>
      <c r="B71" s="77" t="s">
        <v>123</v>
      </c>
      <c r="C71" s="33" t="s">
        <v>6</v>
      </c>
      <c r="D71" s="74">
        <f>+D66</f>
        <v>114</v>
      </c>
    </row>
    <row r="72" spans="1:4" ht="12.75">
      <c r="A72" s="24" t="s">
        <v>38</v>
      </c>
      <c r="B72" s="55" t="s">
        <v>42</v>
      </c>
      <c r="C72" s="24" t="s">
        <v>6</v>
      </c>
      <c r="D72" s="31">
        <v>91</v>
      </c>
    </row>
    <row r="73" spans="1:4" ht="12.75">
      <c r="A73" s="24"/>
      <c r="B73" s="54" t="s">
        <v>43</v>
      </c>
      <c r="C73" s="24" t="s">
        <v>12</v>
      </c>
      <c r="D73" s="76">
        <f>+D72*3.8</f>
        <v>345.8</v>
      </c>
    </row>
    <row r="74" spans="1:4" ht="12.75">
      <c r="A74" s="24"/>
      <c r="B74" s="54" t="s">
        <v>44</v>
      </c>
      <c r="C74" s="24" t="s">
        <v>45</v>
      </c>
      <c r="D74" s="76">
        <f>+D72*0.35</f>
        <v>31.849999999999998</v>
      </c>
    </row>
    <row r="75" spans="1:4" ht="12.75">
      <c r="A75" s="24" t="s">
        <v>124</v>
      </c>
      <c r="B75" s="55" t="s">
        <v>46</v>
      </c>
      <c r="C75" s="24" t="s">
        <v>6</v>
      </c>
      <c r="D75" s="31">
        <f>+D72</f>
        <v>91</v>
      </c>
    </row>
    <row r="76" spans="1:5" ht="12.75">
      <c r="A76" s="65"/>
      <c r="B76" s="78" t="s">
        <v>44</v>
      </c>
      <c r="C76" s="60" t="s">
        <v>45</v>
      </c>
      <c r="D76" s="63">
        <f>+D75*0.22</f>
        <v>20.02</v>
      </c>
      <c r="E76" s="10"/>
    </row>
    <row r="77" spans="1:4" ht="12.75">
      <c r="A77" s="65"/>
      <c r="B77" s="79" t="s">
        <v>125</v>
      </c>
      <c r="C77" s="65" t="s">
        <v>45</v>
      </c>
      <c r="D77" s="66">
        <f>+D75*0.3</f>
        <v>27.3</v>
      </c>
    </row>
    <row r="78" spans="1:4" ht="18" customHeight="1">
      <c r="A78" s="35"/>
      <c r="B78" s="36" t="s">
        <v>18</v>
      </c>
      <c r="C78" s="28"/>
      <c r="D78" s="28"/>
    </row>
    <row r="79" spans="1:4" ht="33" customHeight="1">
      <c r="A79" s="37" t="s">
        <v>126</v>
      </c>
      <c r="B79" s="38" t="s">
        <v>127</v>
      </c>
      <c r="C79" s="33" t="s">
        <v>6</v>
      </c>
      <c r="D79" s="74">
        <v>197</v>
      </c>
    </row>
    <row r="80" spans="1:4" ht="15.75">
      <c r="A80" s="41" t="s">
        <v>48</v>
      </c>
      <c r="B80" s="56" t="s">
        <v>70</v>
      </c>
      <c r="C80" s="70" t="s">
        <v>71</v>
      </c>
      <c r="D80" s="53">
        <f>+D79</f>
        <v>197</v>
      </c>
    </row>
    <row r="81" spans="1:4" ht="12.75">
      <c r="A81" s="26"/>
      <c r="B81" s="67" t="s">
        <v>128</v>
      </c>
      <c r="C81" s="39" t="s">
        <v>6</v>
      </c>
      <c r="D81" s="63">
        <f>D80</f>
        <v>197</v>
      </c>
    </row>
    <row r="82" spans="1:4" ht="12.75">
      <c r="A82" s="26"/>
      <c r="B82" s="80" t="s">
        <v>129</v>
      </c>
      <c r="C82" s="28" t="s">
        <v>6</v>
      </c>
      <c r="D82" s="66">
        <f>D80</f>
        <v>197</v>
      </c>
    </row>
    <row r="83" spans="1:4" ht="12.75">
      <c r="A83" s="26"/>
      <c r="B83" s="80" t="s">
        <v>130</v>
      </c>
      <c r="C83" s="28" t="s">
        <v>6</v>
      </c>
      <c r="D83" s="66">
        <f>D80</f>
        <v>197</v>
      </c>
    </row>
    <row r="84" spans="1:4" ht="12.75">
      <c r="A84" s="58"/>
      <c r="B84" s="75" t="s">
        <v>110</v>
      </c>
      <c r="C84" s="52" t="s">
        <v>111</v>
      </c>
      <c r="D84" s="53">
        <f>+D79*0.3</f>
        <v>59.099999999999994</v>
      </c>
    </row>
    <row r="85" spans="1:4" ht="12.75">
      <c r="A85" s="26" t="s">
        <v>50</v>
      </c>
      <c r="B85" s="81" t="s">
        <v>131</v>
      </c>
      <c r="C85" s="28" t="s">
        <v>8</v>
      </c>
      <c r="D85" s="66">
        <v>98.5</v>
      </c>
    </row>
    <row r="86" spans="1:4" ht="12.75">
      <c r="A86" s="26"/>
      <c r="B86" s="80" t="s">
        <v>132</v>
      </c>
      <c r="C86" s="28" t="s">
        <v>8</v>
      </c>
      <c r="D86" s="66">
        <f>D85*1.23</f>
        <v>121.155</v>
      </c>
    </row>
    <row r="87" spans="1:4" ht="12.75">
      <c r="A87" s="26"/>
      <c r="B87" s="80" t="s">
        <v>129</v>
      </c>
      <c r="C87" s="28" t="s">
        <v>8</v>
      </c>
      <c r="D87" s="66">
        <f>D85</f>
        <v>98.5</v>
      </c>
    </row>
    <row r="88" spans="1:4" ht="12.75">
      <c r="A88" s="82"/>
      <c r="B88" s="62" t="s">
        <v>133</v>
      </c>
      <c r="C88" s="83" t="s">
        <v>8</v>
      </c>
      <c r="D88" s="84">
        <f>+D85</f>
        <v>98.5</v>
      </c>
    </row>
    <row r="89" spans="1:4" ht="12.75">
      <c r="A89" s="24" t="s">
        <v>52</v>
      </c>
      <c r="B89" s="85" t="s">
        <v>134</v>
      </c>
      <c r="C89" s="60" t="s">
        <v>6</v>
      </c>
      <c r="D89" s="63">
        <f>326*0.3</f>
        <v>97.8</v>
      </c>
    </row>
    <row r="90" spans="1:4" ht="12.75">
      <c r="A90" s="24"/>
      <c r="B90" s="62" t="s">
        <v>135</v>
      </c>
      <c r="C90" s="60" t="s">
        <v>12</v>
      </c>
      <c r="D90" s="61">
        <f>+D89*6</f>
        <v>586.8</v>
      </c>
    </row>
    <row r="91" spans="1:4" ht="12.75">
      <c r="A91" s="24"/>
      <c r="B91" s="62" t="s">
        <v>136</v>
      </c>
      <c r="C91" s="60" t="s">
        <v>6</v>
      </c>
      <c r="D91" s="61">
        <f>+D89*1.2</f>
        <v>117.35999999999999</v>
      </c>
    </row>
    <row r="92" spans="1:4" ht="12.75">
      <c r="A92" s="24"/>
      <c r="B92" s="62" t="s">
        <v>44</v>
      </c>
      <c r="C92" s="60" t="s">
        <v>45</v>
      </c>
      <c r="D92" s="61">
        <f>+D89*0.125</f>
        <v>12.225</v>
      </c>
    </row>
    <row r="93" spans="1:4" ht="12.75">
      <c r="A93" s="24"/>
      <c r="B93" s="62" t="s">
        <v>137</v>
      </c>
      <c r="C93" s="60" t="s">
        <v>8</v>
      </c>
      <c r="D93" s="61">
        <f>21*1.5</f>
        <v>31.5</v>
      </c>
    </row>
    <row r="94" spans="1:4" ht="12.75">
      <c r="A94" s="24"/>
      <c r="B94" s="62" t="s">
        <v>138</v>
      </c>
      <c r="C94" s="60" t="s">
        <v>12</v>
      </c>
      <c r="D94" s="61">
        <f>+D89*1.54</f>
        <v>150.612</v>
      </c>
    </row>
    <row r="95" spans="1:4" ht="12.75">
      <c r="A95" s="24"/>
      <c r="B95" s="62" t="s">
        <v>139</v>
      </c>
      <c r="C95" s="60" t="s">
        <v>45</v>
      </c>
      <c r="D95" s="61">
        <f>+D89*0.25</f>
        <v>24.45</v>
      </c>
    </row>
    <row r="96" spans="1:4" ht="18" customHeight="1">
      <c r="A96" s="41"/>
      <c r="B96" s="86" t="s">
        <v>18</v>
      </c>
      <c r="C96" s="72"/>
      <c r="D96" s="72"/>
    </row>
    <row r="97" spans="1:4" ht="39.75" customHeight="1">
      <c r="A97" s="37" t="s">
        <v>140</v>
      </c>
      <c r="B97" s="38" t="s">
        <v>80</v>
      </c>
      <c r="C97" s="72" t="s">
        <v>6</v>
      </c>
      <c r="D97" s="72">
        <v>21</v>
      </c>
    </row>
    <row r="98" spans="1:4" ht="12.75" customHeight="1">
      <c r="A98" s="41" t="s">
        <v>64</v>
      </c>
      <c r="B98" s="87" t="s">
        <v>142</v>
      </c>
      <c r="C98" s="88" t="s">
        <v>6</v>
      </c>
      <c r="D98" s="89">
        <f>+D97</f>
        <v>21</v>
      </c>
    </row>
    <row r="99" spans="1:4" ht="12.75" customHeight="1">
      <c r="A99" s="41"/>
      <c r="B99" s="62" t="s">
        <v>141</v>
      </c>
      <c r="C99" s="88" t="s">
        <v>6</v>
      </c>
      <c r="D99" s="89">
        <f>+D98</f>
        <v>21</v>
      </c>
    </row>
    <row r="100" spans="1:4" ht="12.75" customHeight="1">
      <c r="A100" s="26"/>
      <c r="B100" s="80" t="s">
        <v>129</v>
      </c>
      <c r="C100" s="28" t="s">
        <v>6</v>
      </c>
      <c r="D100" s="90">
        <f>D98</f>
        <v>21</v>
      </c>
    </row>
    <row r="101" spans="1:4" ht="12.75" customHeight="1">
      <c r="A101" s="26"/>
      <c r="B101" s="80" t="s">
        <v>130</v>
      </c>
      <c r="C101" s="28" t="s">
        <v>6</v>
      </c>
      <c r="D101" s="90">
        <f>D98</f>
        <v>21</v>
      </c>
    </row>
    <row r="102" spans="1:4" ht="12.75" customHeight="1">
      <c r="A102" s="58"/>
      <c r="B102" s="75" t="s">
        <v>110</v>
      </c>
      <c r="C102" s="52" t="s">
        <v>111</v>
      </c>
      <c r="D102" s="52">
        <f>+D100*0.3</f>
        <v>6.3</v>
      </c>
    </row>
    <row r="103" spans="1:4" ht="16.5" customHeight="1">
      <c r="A103" s="41" t="s">
        <v>65</v>
      </c>
      <c r="B103" s="87" t="s">
        <v>143</v>
      </c>
      <c r="C103" s="60" t="s">
        <v>6</v>
      </c>
      <c r="D103" s="61">
        <f>58*0.25</f>
        <v>14.5</v>
      </c>
    </row>
    <row r="104" spans="1:4" ht="13.5" customHeight="1">
      <c r="A104" s="41"/>
      <c r="B104" s="62" t="s">
        <v>144</v>
      </c>
      <c r="C104" s="60" t="s">
        <v>12</v>
      </c>
      <c r="D104" s="61">
        <f>+D103*38</f>
        <v>551</v>
      </c>
    </row>
    <row r="105" spans="1:4" ht="13.5" customHeight="1">
      <c r="A105" s="41"/>
      <c r="B105" s="62" t="s">
        <v>137</v>
      </c>
      <c r="C105" s="60" t="s">
        <v>8</v>
      </c>
      <c r="D105" s="61">
        <f>14*1.5</f>
        <v>21</v>
      </c>
    </row>
    <row r="106" spans="1:4" ht="13.5" customHeight="1">
      <c r="A106" s="41"/>
      <c r="B106" s="62" t="s">
        <v>138</v>
      </c>
      <c r="C106" s="60" t="s">
        <v>12</v>
      </c>
      <c r="D106" s="61">
        <f>+D103*5</f>
        <v>72.5</v>
      </c>
    </row>
    <row r="107" spans="1:4" ht="13.5" customHeight="1">
      <c r="A107" s="41"/>
      <c r="B107" s="62" t="s">
        <v>145</v>
      </c>
      <c r="C107" s="60" t="s">
        <v>6</v>
      </c>
      <c r="D107" s="61">
        <f>+D103*0.05</f>
        <v>0.7250000000000001</v>
      </c>
    </row>
    <row r="108" spans="1:4" ht="13.5" customHeight="1">
      <c r="A108" s="41"/>
      <c r="B108" s="62" t="s">
        <v>139</v>
      </c>
      <c r="C108" s="60" t="s">
        <v>45</v>
      </c>
      <c r="D108" s="61">
        <f>+D103*0.3</f>
        <v>4.35</v>
      </c>
    </row>
    <row r="109" spans="1:4" ht="14.25" customHeight="1">
      <c r="A109" s="41" t="s">
        <v>66</v>
      </c>
      <c r="B109" s="91" t="s">
        <v>74</v>
      </c>
      <c r="C109" s="88" t="s">
        <v>16</v>
      </c>
      <c r="D109" s="89">
        <v>7</v>
      </c>
    </row>
    <row r="110" spans="1:4" ht="13.5" customHeight="1">
      <c r="A110" s="41" t="s">
        <v>67</v>
      </c>
      <c r="B110" s="56" t="s">
        <v>75</v>
      </c>
      <c r="C110" s="72" t="s">
        <v>8</v>
      </c>
      <c r="D110" s="72">
        <v>116</v>
      </c>
    </row>
    <row r="111" spans="1:4" ht="18" customHeight="1">
      <c r="A111" s="39"/>
      <c r="B111" s="86" t="s">
        <v>18</v>
      </c>
      <c r="C111" s="85"/>
      <c r="D111" s="85"/>
    </row>
    <row r="112" spans="1:4" ht="28.5" customHeight="1">
      <c r="A112" s="45" t="s">
        <v>146</v>
      </c>
      <c r="B112" s="92" t="s">
        <v>85</v>
      </c>
      <c r="C112" s="45" t="s">
        <v>6</v>
      </c>
      <c r="D112" s="45">
        <v>1285</v>
      </c>
    </row>
    <row r="113" spans="1:4" ht="13.5" customHeight="1">
      <c r="A113" s="82" t="s">
        <v>68</v>
      </c>
      <c r="B113" s="85" t="s">
        <v>20</v>
      </c>
      <c r="C113" s="93" t="s">
        <v>15</v>
      </c>
      <c r="D113" s="89">
        <f>+D112</f>
        <v>1285</v>
      </c>
    </row>
    <row r="114" spans="1:4" ht="14.25" customHeight="1">
      <c r="A114" s="82" t="s">
        <v>69</v>
      </c>
      <c r="B114" s="85" t="s">
        <v>22</v>
      </c>
      <c r="C114" s="52" t="s">
        <v>6</v>
      </c>
      <c r="D114" s="94">
        <f>+D112*1.1</f>
        <v>1413.5000000000002</v>
      </c>
    </row>
    <row r="115" spans="1:4" ht="13.5" customHeight="1">
      <c r="A115" s="82" t="s">
        <v>72</v>
      </c>
      <c r="B115" s="85" t="s">
        <v>170</v>
      </c>
      <c r="C115" s="83" t="s">
        <v>14</v>
      </c>
      <c r="D115" s="84">
        <f>+D112*1.03</f>
        <v>1323.55</v>
      </c>
    </row>
    <row r="116" spans="1:4" ht="13.5" customHeight="1">
      <c r="A116" s="82"/>
      <c r="B116" s="62" t="s">
        <v>133</v>
      </c>
      <c r="C116" s="83" t="s">
        <v>6</v>
      </c>
      <c r="D116" s="84">
        <f>+D115</f>
        <v>1323.55</v>
      </c>
    </row>
    <row r="117" spans="1:4" ht="36" customHeight="1">
      <c r="A117" s="82" t="s">
        <v>73</v>
      </c>
      <c r="B117" s="42" t="s">
        <v>86</v>
      </c>
      <c r="C117" s="83" t="s">
        <v>14</v>
      </c>
      <c r="D117" s="94">
        <f>+D112*1.1</f>
        <v>1413.5000000000002</v>
      </c>
    </row>
    <row r="118" spans="1:4" ht="13.5" customHeight="1">
      <c r="A118" s="82" t="s">
        <v>81</v>
      </c>
      <c r="B118" s="87" t="s">
        <v>27</v>
      </c>
      <c r="C118" s="82" t="s">
        <v>15</v>
      </c>
      <c r="D118" s="95">
        <f>+D112</f>
        <v>1285</v>
      </c>
    </row>
    <row r="119" spans="1:4" ht="30.75" customHeight="1">
      <c r="A119" s="82" t="s">
        <v>82</v>
      </c>
      <c r="B119" s="87" t="s">
        <v>87</v>
      </c>
      <c r="C119" s="88" t="s">
        <v>24</v>
      </c>
      <c r="D119" s="94">
        <f>+D112</f>
        <v>1285</v>
      </c>
    </row>
    <row r="120" spans="1:4" ht="13.5" customHeight="1">
      <c r="A120" s="82"/>
      <c r="B120" s="62" t="s">
        <v>133</v>
      </c>
      <c r="C120" s="83" t="s">
        <v>6</v>
      </c>
      <c r="D120" s="84">
        <f>+D119</f>
        <v>1285</v>
      </c>
    </row>
    <row r="121" spans="1:4" ht="13.5" customHeight="1">
      <c r="A121" s="82" t="s">
        <v>83</v>
      </c>
      <c r="B121" s="34" t="s">
        <v>147</v>
      </c>
      <c r="C121" s="28" t="s">
        <v>13</v>
      </c>
      <c r="D121" s="66">
        <v>1</v>
      </c>
    </row>
    <row r="122" spans="1:4" ht="35.25" customHeight="1">
      <c r="A122" s="41"/>
      <c r="B122" s="62" t="s">
        <v>148</v>
      </c>
      <c r="C122" s="82" t="s">
        <v>13</v>
      </c>
      <c r="D122" s="96">
        <f>+D121</f>
        <v>1</v>
      </c>
    </row>
    <row r="123" spans="1:4" ht="13.5" customHeight="1">
      <c r="A123" s="41" t="s">
        <v>149</v>
      </c>
      <c r="B123" s="85" t="s">
        <v>172</v>
      </c>
      <c r="C123" s="60" t="s">
        <v>6</v>
      </c>
      <c r="D123" s="63">
        <v>7</v>
      </c>
    </row>
    <row r="124" spans="1:4" ht="13.5" customHeight="1">
      <c r="A124" s="41" t="s">
        <v>174</v>
      </c>
      <c r="B124" s="64" t="s">
        <v>173</v>
      </c>
      <c r="C124" s="97" t="s">
        <v>6</v>
      </c>
      <c r="D124" s="98">
        <v>36</v>
      </c>
    </row>
    <row r="125" spans="1:4" ht="13.5" customHeight="1">
      <c r="A125" s="41" t="s">
        <v>171</v>
      </c>
      <c r="B125" s="64" t="s">
        <v>175</v>
      </c>
      <c r="C125" s="97" t="s">
        <v>16</v>
      </c>
      <c r="D125" s="98">
        <v>10</v>
      </c>
    </row>
    <row r="126" spans="1:4" ht="13.5" customHeight="1">
      <c r="A126" s="82" t="s">
        <v>176</v>
      </c>
      <c r="B126" s="34" t="s">
        <v>88</v>
      </c>
      <c r="C126" s="39" t="s">
        <v>8</v>
      </c>
      <c r="D126" s="63">
        <v>60</v>
      </c>
    </row>
    <row r="127" spans="1:4" ht="15" customHeight="1">
      <c r="A127" s="41" t="s">
        <v>177</v>
      </c>
      <c r="B127" s="99" t="s">
        <v>150</v>
      </c>
      <c r="C127" s="100" t="s">
        <v>151</v>
      </c>
      <c r="D127" s="101">
        <v>132</v>
      </c>
    </row>
    <row r="128" spans="1:4" ht="13.5" customHeight="1">
      <c r="A128" s="45"/>
      <c r="B128" s="102" t="s">
        <v>152</v>
      </c>
      <c r="C128" s="26" t="s">
        <v>6</v>
      </c>
      <c r="D128" s="103">
        <f>+D127*0.7</f>
        <v>92.39999999999999</v>
      </c>
    </row>
    <row r="129" spans="1:4" ht="13.5" customHeight="1">
      <c r="A129" s="85"/>
      <c r="B129" s="67" t="s">
        <v>153</v>
      </c>
      <c r="C129" s="82" t="s">
        <v>10</v>
      </c>
      <c r="D129" s="96">
        <v>1.6</v>
      </c>
    </row>
    <row r="130" spans="1:4" ht="13.5" customHeight="1">
      <c r="A130" s="85"/>
      <c r="B130" s="104" t="s">
        <v>154</v>
      </c>
      <c r="C130" s="105" t="s">
        <v>6</v>
      </c>
      <c r="D130" s="103">
        <f>+D127*1.35*1.03</f>
        <v>183.54600000000002</v>
      </c>
    </row>
    <row r="131" spans="1:4" ht="13.5" customHeight="1">
      <c r="A131" s="62"/>
      <c r="B131" s="104" t="s">
        <v>155</v>
      </c>
      <c r="C131" s="105" t="s">
        <v>8</v>
      </c>
      <c r="D131" s="103">
        <f>+D127*1.03</f>
        <v>135.96</v>
      </c>
    </row>
    <row r="132" spans="1:4" ht="41.25" customHeight="1">
      <c r="A132" s="45"/>
      <c r="B132" s="115" t="s">
        <v>156</v>
      </c>
      <c r="C132" s="105" t="s">
        <v>151</v>
      </c>
      <c r="D132" s="103">
        <f>+D127</f>
        <v>132</v>
      </c>
    </row>
    <row r="133" spans="1:4" ht="18.75" customHeight="1">
      <c r="A133" s="39"/>
      <c r="B133" s="86" t="s">
        <v>18</v>
      </c>
      <c r="C133" s="85"/>
      <c r="D133" s="85"/>
    </row>
    <row r="134" spans="1:4" ht="17.25" customHeight="1">
      <c r="A134" s="106" t="s">
        <v>89</v>
      </c>
      <c r="B134" s="107" t="s">
        <v>157</v>
      </c>
      <c r="C134" s="108"/>
      <c r="D134" s="108"/>
    </row>
    <row r="135" spans="1:5" ht="23.25" customHeight="1">
      <c r="A135" s="109" t="s">
        <v>184</v>
      </c>
      <c r="B135" s="46" t="s">
        <v>159</v>
      </c>
      <c r="C135" s="110" t="s">
        <v>6</v>
      </c>
      <c r="D135" s="84">
        <v>4.3</v>
      </c>
      <c r="E135" s="10"/>
    </row>
    <row r="136" spans="1:4" ht="28.5" customHeight="1">
      <c r="A136" s="109" t="s">
        <v>185</v>
      </c>
      <c r="B136" s="85" t="s">
        <v>160</v>
      </c>
      <c r="C136" s="82" t="s">
        <v>13</v>
      </c>
      <c r="D136" s="96">
        <v>11</v>
      </c>
    </row>
    <row r="137" spans="1:4" ht="27" customHeight="1">
      <c r="A137" s="109" t="s">
        <v>186</v>
      </c>
      <c r="B137" s="85" t="s">
        <v>161</v>
      </c>
      <c r="C137" s="82" t="s">
        <v>13</v>
      </c>
      <c r="D137" s="96">
        <f>+D136</f>
        <v>11</v>
      </c>
    </row>
    <row r="138" spans="1:4" ht="12.75" customHeight="1">
      <c r="A138" s="26" t="s">
        <v>187</v>
      </c>
      <c r="B138" s="81" t="s">
        <v>162</v>
      </c>
      <c r="C138" s="28" t="s">
        <v>16</v>
      </c>
      <c r="D138" s="66">
        <v>1</v>
      </c>
    </row>
    <row r="139" spans="1:4" ht="12.75" customHeight="1">
      <c r="A139" s="26" t="s">
        <v>158</v>
      </c>
      <c r="B139" s="81" t="s">
        <v>188</v>
      </c>
      <c r="C139" s="28" t="s">
        <v>16</v>
      </c>
      <c r="D139" s="66">
        <v>1</v>
      </c>
    </row>
    <row r="140" spans="1:4" ht="16.5" customHeight="1">
      <c r="A140" s="111"/>
      <c r="B140" s="112" t="s">
        <v>76</v>
      </c>
      <c r="C140" s="111"/>
      <c r="D140" s="113"/>
    </row>
    <row r="142" ht="15">
      <c r="B142" s="18" t="s">
        <v>163</v>
      </c>
    </row>
    <row r="143" ht="12.75">
      <c r="E143" s="19"/>
    </row>
    <row r="144" spans="2:5" ht="12.75">
      <c r="B144" s="12"/>
      <c r="C144" s="1"/>
      <c r="D144" s="1"/>
      <c r="E144" s="19"/>
    </row>
    <row r="145" spans="2:5" ht="12.75">
      <c r="B145" s="1"/>
      <c r="C145" s="1"/>
      <c r="D145" s="1"/>
      <c r="E145" s="19"/>
    </row>
  </sheetData>
  <sheetProtection/>
  <mergeCells count="3">
    <mergeCell ref="B3:D3"/>
    <mergeCell ref="A5:A6"/>
    <mergeCell ref="B5:B7"/>
  </mergeCells>
  <hyperlinks>
    <hyperlink ref="B18" r:id="rId1" tooltip="Watt" display="http://en.wikipedia.org/wiki/Watt"/>
    <hyperlink ref="B112" r:id="rId2" tooltip="Watt" display="http://en.wikipedia.org/wiki/Watt"/>
  </hyperlinks>
  <printOptions/>
  <pageMargins left="0.7" right="0.7" top="0.75" bottom="0.75" header="0.3" footer="0.3"/>
  <pageSetup horizontalDpi="600" verticalDpi="600" orientation="landscape" paperSize="9" scale="85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Jurists</cp:lastModifiedBy>
  <cp:lastPrinted>2011-12-15T14:28:48Z</cp:lastPrinted>
  <dcterms:created xsi:type="dcterms:W3CDTF">1996-10-08T23:32:33Z</dcterms:created>
  <dcterms:modified xsi:type="dcterms:W3CDTF">2011-12-22T12:02:39Z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